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4-2025\Cours\T AL TGT\~Élèves\CAOUIMEUR\cordonée ;geobase\"/>
    </mc:Choice>
  </mc:AlternateContent>
  <xr:revisionPtr revIDLastSave="0" documentId="13_ncr:1_{F43854C5-DBE7-46C5-AD2F-D83AD04CE42B}" xr6:coauthVersionLast="47" xr6:coauthVersionMax="47" xr10:uidLastSave="{00000000-0000-0000-0000-000000000000}"/>
  <bookViews>
    <workbookView xWindow="-108" yWindow="-108" windowWidth="23256" windowHeight="12456" activeTab="6" xr2:uid="{664F1EAB-5433-4CFF-85BE-3D22CCF8372C}"/>
  </bookViews>
  <sheets>
    <sheet name="Feuil1" sheetId="1" r:id="rId1"/>
    <sheet name="NA728-34" sheetId="2" r:id="rId2"/>
    <sheet name="NA728-39" sheetId="5" r:id="rId3"/>
    <sheet name="NA728-46" sheetId="7" r:id="rId4"/>
    <sheet name="NAK1" sheetId="3" r:id="rId5"/>
    <sheet name="NA720" sheetId="4" r:id="rId6"/>
    <sheet name="NA520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F34" i="4" l="1"/>
  <c r="D37" i="7"/>
  <c r="F40" i="7"/>
  <c r="K34" i="7"/>
  <c r="J34" i="7"/>
  <c r="F34" i="7"/>
  <c r="E34" i="7"/>
  <c r="K33" i="7"/>
  <c r="I33" i="7"/>
  <c r="F33" i="7"/>
  <c r="D33" i="7"/>
  <c r="F40" i="6"/>
  <c r="K34" i="6"/>
  <c r="J34" i="6"/>
  <c r="F34" i="6"/>
  <c r="E34" i="6"/>
  <c r="K33" i="6"/>
  <c r="I33" i="6"/>
  <c r="F33" i="6"/>
  <c r="D33" i="6"/>
  <c r="F40" i="5"/>
  <c r="K34" i="5"/>
  <c r="J34" i="5"/>
  <c r="F34" i="5"/>
  <c r="E34" i="5"/>
  <c r="K33" i="5"/>
  <c r="I33" i="5"/>
  <c r="F33" i="5"/>
  <c r="D33" i="5"/>
  <c r="D37" i="6" l="1"/>
  <c r="I38" i="7"/>
  <c r="I34" i="6"/>
  <c r="D34" i="7"/>
  <c r="I34" i="7"/>
  <c r="I38" i="6"/>
  <c r="D34" i="6"/>
  <c r="D36" i="6" s="1"/>
  <c r="I36" i="6" s="1"/>
  <c r="I37" i="6" s="1"/>
  <c r="K36" i="6" s="1"/>
  <c r="D37" i="5"/>
  <c r="I34" i="5"/>
  <c r="D34" i="5"/>
  <c r="I38" i="5" s="1"/>
  <c r="F40" i="4"/>
  <c r="K34" i="4"/>
  <c r="J34" i="4"/>
  <c r="E34" i="4"/>
  <c r="I36" i="4" s="1"/>
  <c r="K33" i="4"/>
  <c r="I33" i="4"/>
  <c r="F33" i="4"/>
  <c r="F40" i="3"/>
  <c r="K34" i="3"/>
  <c r="J34" i="3"/>
  <c r="F34" i="3"/>
  <c r="E34" i="3"/>
  <c r="K33" i="3"/>
  <c r="I33" i="3"/>
  <c r="F33" i="3"/>
  <c r="D33" i="3"/>
  <c r="F40" i="2"/>
  <c r="K34" i="2"/>
  <c r="J34" i="2"/>
  <c r="K36" i="2" s="1"/>
  <c r="F34" i="2"/>
  <c r="E34" i="2"/>
  <c r="K33" i="2"/>
  <c r="I33" i="2"/>
  <c r="F33" i="2"/>
  <c r="D33" i="2"/>
  <c r="I36" i="2" l="1"/>
  <c r="I37" i="2"/>
  <c r="I38" i="2"/>
  <c r="D37" i="3"/>
  <c r="D36" i="7"/>
  <c r="D36" i="5"/>
  <c r="D37" i="4"/>
  <c r="I34" i="4"/>
  <c r="D34" i="4"/>
  <c r="I34" i="3"/>
  <c r="D34" i="3"/>
  <c r="I38" i="3" s="1"/>
  <c r="I34" i="2"/>
  <c r="D37" i="2"/>
  <c r="D34" i="2"/>
  <c r="F40" i="1"/>
  <c r="K33" i="1"/>
  <c r="F33" i="1"/>
  <c r="K34" i="1"/>
  <c r="F34" i="1"/>
  <c r="J34" i="1"/>
  <c r="E34" i="1"/>
  <c r="I33" i="1"/>
  <c r="D33" i="1"/>
  <c r="I36" i="5" l="1"/>
  <c r="I37" i="5" s="1"/>
  <c r="K36" i="5" s="1"/>
  <c r="I36" i="7"/>
  <c r="I37" i="7" s="1"/>
  <c r="K36" i="7" s="1"/>
  <c r="D36" i="4"/>
  <c r="I37" i="4" s="1"/>
  <c r="K36" i="4" s="1"/>
  <c r="I38" i="4"/>
  <c r="D36" i="3"/>
  <c r="I36" i="3" s="1"/>
  <c r="I37" i="3" s="1"/>
  <c r="K36" i="3" s="1"/>
  <c r="D36" i="2"/>
  <c r="D37" i="1"/>
  <c r="D34" i="1"/>
  <c r="I38" i="1" s="1"/>
  <c r="I34" i="1"/>
  <c r="D36" i="1" l="1"/>
  <c r="I36" i="1" l="1"/>
  <c r="I37" i="1" s="1"/>
  <c r="K36" i="1" s="1"/>
</calcChain>
</file>

<file path=xl/sharedStrings.xml><?xml version="1.0" encoding="utf-8"?>
<sst xmlns="http://schemas.openxmlformats.org/spreadsheetml/2006/main" count="360" uniqueCount="48">
  <si>
    <t xml:space="preserve">13 017 MARSEILLE </t>
  </si>
  <si>
    <t>Bâtiment K2</t>
  </si>
  <si>
    <t>Certificat d'étalonnage</t>
  </si>
  <si>
    <t>D'un niveau automatique</t>
  </si>
  <si>
    <t xml:space="preserve">Marque </t>
  </si>
  <si>
    <t>Model</t>
  </si>
  <si>
    <t>S. N.</t>
  </si>
  <si>
    <t>:</t>
  </si>
  <si>
    <t>A : Marseille</t>
  </si>
  <si>
    <t>Protocole :</t>
  </si>
  <si>
    <t>Phase 1</t>
  </si>
  <si>
    <t>Phase 2</t>
  </si>
  <si>
    <t>D av =</t>
  </si>
  <si>
    <t>D ar =</t>
  </si>
  <si>
    <t>8 849  bd George Everest</t>
  </si>
  <si>
    <t>mm</t>
  </si>
  <si>
    <t>"</t>
  </si>
  <si>
    <t>mgon</t>
  </si>
  <si>
    <r>
      <rPr>
        <sz val="13"/>
        <color theme="1"/>
        <rFont val="Symbol"/>
        <family val="1"/>
        <charset val="2"/>
      </rPr>
      <t xml:space="preserve">a </t>
    </r>
    <r>
      <rPr>
        <sz val="13"/>
        <color theme="1"/>
        <rFont val="Calibri"/>
        <family val="2"/>
        <scheme val="minor"/>
      </rPr>
      <t xml:space="preserve">= 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</si>
  <si>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z =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</si>
  <si>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z =</t>
    </r>
  </si>
  <si>
    <t xml:space="preserve">Par : </t>
  </si>
  <si>
    <t>Hunter Smith</t>
  </si>
  <si>
    <r>
      <rPr>
        <b/>
        <sz val="14"/>
        <color theme="1"/>
        <rFont val="Calibri"/>
        <family val="2"/>
        <scheme val="minor"/>
      </rPr>
      <t>Réparer</t>
    </r>
    <r>
      <rPr>
        <sz val="14"/>
        <color theme="1"/>
        <rFont val="Calibri"/>
        <family val="2"/>
        <scheme val="minor"/>
      </rPr>
      <t xml:space="preserve"> et </t>
    </r>
    <r>
      <rPr>
        <b/>
        <sz val="14"/>
        <color theme="1"/>
        <rFont val="Calibri"/>
        <family val="2"/>
        <scheme val="minor"/>
      </rPr>
      <t>Préserver</t>
    </r>
    <r>
      <rPr>
        <sz val="14"/>
        <color theme="1"/>
        <rFont val="Calibri"/>
        <family val="2"/>
        <scheme val="minor"/>
      </rPr>
      <t xml:space="preserve"> votre matériel, SARL</t>
    </r>
  </si>
  <si>
    <t>Date</t>
  </si>
  <si>
    <t>Température</t>
  </si>
  <si>
    <t>Pression</t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</si>
  <si>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inf =</t>
    </r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</si>
  <si>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ni =</t>
    </r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</si>
  <si>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sup =</t>
    </r>
  </si>
  <si>
    <r>
      <t>L</t>
    </r>
    <r>
      <rPr>
        <sz val="8"/>
        <color theme="1"/>
        <rFont val="Calibri"/>
        <family val="2"/>
        <scheme val="minor"/>
      </rPr>
      <t>AR</t>
    </r>
    <r>
      <rPr>
        <sz val="10"/>
        <color theme="1"/>
        <rFont val="Calibri"/>
        <family val="2"/>
        <scheme val="minor"/>
      </rPr>
      <t xml:space="preserve"> sup =</t>
    </r>
  </si>
  <si>
    <r>
      <t>L</t>
    </r>
    <r>
      <rPr>
        <sz val="8"/>
        <color theme="1"/>
        <rFont val="Calibri"/>
        <family val="2"/>
        <scheme val="minor"/>
      </rPr>
      <t>AR</t>
    </r>
    <r>
      <rPr>
        <sz val="10"/>
        <color theme="1"/>
        <rFont val="Calibri"/>
        <family val="2"/>
        <scheme val="minor"/>
      </rPr>
      <t xml:space="preserve"> ni =</t>
    </r>
  </si>
  <si>
    <r>
      <t>L</t>
    </r>
    <r>
      <rPr>
        <sz val="8"/>
        <color theme="1"/>
        <rFont val="Calibri"/>
        <family val="2"/>
        <scheme val="minor"/>
      </rPr>
      <t>AR</t>
    </r>
    <r>
      <rPr>
        <sz val="10"/>
        <color theme="1"/>
        <rFont val="Calibri"/>
        <family val="2"/>
        <scheme val="minor"/>
      </rPr>
      <t xml:space="preserve"> inf =</t>
    </r>
  </si>
  <si>
    <r>
      <t>L</t>
    </r>
    <r>
      <rPr>
        <sz val="8"/>
        <color theme="1"/>
        <rFont val="Calibri"/>
        <family val="2"/>
        <scheme val="minor"/>
      </rPr>
      <t>AV</t>
    </r>
    <r>
      <rPr>
        <sz val="10"/>
        <color theme="1"/>
        <rFont val="Calibri"/>
        <family val="2"/>
        <scheme val="minor"/>
      </rPr>
      <t xml:space="preserve"> II =</t>
    </r>
  </si>
  <si>
    <t>m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</si>
  <si>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 xml:space="preserve"> Dh =</t>
    </r>
  </si>
  <si>
    <r>
      <rPr>
        <sz val="14"/>
        <color theme="1"/>
        <rFont val="Symbol"/>
        <family val="1"/>
        <charset val="2"/>
      </rPr>
      <t>a</t>
    </r>
    <r>
      <rPr>
        <sz val="14"/>
        <color theme="1"/>
        <rFont val="Calibri"/>
        <family val="2"/>
        <scheme val="minor"/>
      </rPr>
      <t xml:space="preserve"> =</t>
    </r>
  </si>
  <si>
    <t>Leica</t>
  </si>
  <si>
    <t>NA728</t>
  </si>
  <si>
    <t>5679134</t>
  </si>
  <si>
    <t>NM</t>
  </si>
  <si>
    <t>NAK1</t>
  </si>
  <si>
    <t>NA720</t>
  </si>
  <si>
    <t>5709746</t>
  </si>
  <si>
    <t>5587939</t>
  </si>
  <si>
    <t>NA520</t>
  </si>
  <si>
    <t>845520515271</t>
  </si>
  <si>
    <t>5714046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</si>
</sst>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3"/>
      <color theme="1"/>
      <name val="Calibri"/>
      <family val="1"/>
      <charset val="2"/>
      <scheme val="minor"/>
    </font>
    <font>
      <sz val="13"/>
      <color theme="1"/>
      <name val="Symbol"/>
      <family val="1"/>
      <charset val="2"/>
    </font>
    <font>
      <sz val="13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1"/>
      <charset val="2"/>
      <scheme val="minor"/>
    </font>
    <font>
      <sz val="12"/>
      <color theme="1"/>
      <name val="Symbol"/>
      <family val="1"/>
      <charset val="2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F9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right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/>
    <xf numFmtId="9" fontId="1" fillId="0" borderId="0" xfId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/>
    </xf>
    <xf numFmtId="0" fontId="8" fillId="2" borderId="3" xfId="0" applyFont="1" applyFill="1" applyBorder="1"/>
    <xf numFmtId="1" fontId="14" fillId="2" borderId="25" xfId="0" applyNumberFormat="1" applyFont="1" applyFill="1" applyBorder="1" applyAlignment="1">
      <alignment horizontal="center"/>
    </xf>
    <xf numFmtId="0" fontId="8" fillId="2" borderId="27" xfId="0" applyFont="1" applyFill="1" applyBorder="1"/>
    <xf numFmtId="0" fontId="3" fillId="2" borderId="28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center"/>
    </xf>
    <xf numFmtId="0" fontId="8" fillId="2" borderId="29" xfId="0" applyFont="1" applyFill="1" applyBorder="1"/>
    <xf numFmtId="0" fontId="17" fillId="0" borderId="0" xfId="0" applyFont="1"/>
    <xf numFmtId="0" fontId="2" fillId="3" borderId="7" xfId="0" applyFont="1" applyFill="1" applyBorder="1" applyAlignment="1">
      <alignment horizontal="left" vertical="center"/>
    </xf>
    <xf numFmtId="0" fontId="2" fillId="3" borderId="7" xfId="0" quotePrefix="1" applyFont="1" applyFill="1" applyBorder="1" applyAlignment="1">
      <alignment horizontal="left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4F9F1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1B1921-8784-FA51-D4B0-F4665F04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2026396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7BA50144-11CC-F578-92C7-0E48D9DCEEA9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CABA81D7-A294-229F-4060-C02DA935BE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213EB9E5-6547-6157-3EF4-ED68DDA1E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573F298-D043-4389-8193-F67B6BFE9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8040" y="3924300"/>
          <a:ext cx="2331887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554C775-511B-4793-A54B-1F980D7E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6220" y="3924300"/>
          <a:ext cx="2331887" cy="1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B0B6E9-1DF0-4B06-95A4-58BB967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1978270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B7347A25-7E29-4560-A283-6554F135CB0A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9953CB12-19F9-4421-87D4-E644B6FCBB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642E3CDF-0276-4203-A9BF-508AE9A346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0B278A-2E2A-4427-904D-A59F81FAB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5220" y="39338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6802E20-7454-4ADF-BA10-3E4EAA464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933825"/>
          <a:ext cx="2286167" cy="1866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CC377B-55C2-489A-9ECC-2E353536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1978270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27E23C7E-CCB0-4345-8D50-6C7C15B030B5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1AE1F81F-2EC8-45E3-B478-865688570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57845625-8A11-46C4-8803-7766B3F679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02625E3-CF4B-4C63-A717-470C2B9A3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5220" y="39338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35D0AF9-699C-46D2-87A8-48384306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933825"/>
          <a:ext cx="2286167" cy="18666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D5064B-3B63-44ED-90B4-BE8DE5534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1978270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65346F7C-1FD5-4251-AD57-977666FCFE5E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FA8CF62C-03A8-4154-BA0D-4417DE174B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6CF18635-49E7-4165-888C-B541B708DA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CB991E7-E87B-46DC-A58F-DD27B346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5220" y="39338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451B9A4-28EB-497B-8DA1-1E27D6E0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933825"/>
          <a:ext cx="2286167" cy="18666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FFBC1E-D7F3-4D2F-828B-8740D1AC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1978270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2916F94E-903C-439F-A66E-2D7ECC123A02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96DF97C0-94AF-457D-8520-4BE7484A9C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C2DC9FCD-A116-423D-982B-17A6F7005F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51A5432-21FB-463D-8A72-CC6259C6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5220" y="39338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429AB09-7165-4DF7-9D72-4F19096E9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933825"/>
          <a:ext cx="2286167" cy="18666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6340F3-2955-40B3-954E-FD7CBB50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1978270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EC6B6A8-7DF3-491D-9013-D2965AE6F0FA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F2493772-0790-4A03-A685-E1A87B3778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7BCDA0B5-6677-4A35-8941-A5BD25BF6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9A9C0C5-CF4E-412C-8340-257F818D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5220" y="39338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D287F1B-9402-4370-B12A-147CFC9E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933825"/>
          <a:ext cx="2286167" cy="18666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22674</xdr:colOff>
      <xdr:row>2</xdr:row>
      <xdr:rowOff>14268</xdr:rowOff>
    </xdr:from>
    <xdr:to>
      <xdr:col>5</xdr:col>
      <xdr:colOff>172144</xdr:colOff>
      <xdr:row>7</xdr:row>
      <xdr:rowOff>220091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AEDF1C-994D-4B23-B775-4023EA3A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74" y="166668"/>
          <a:ext cx="1978270" cy="1348823"/>
        </a:xfrm>
        <a:prstGeom prst="rect">
          <a:avLst/>
        </a:prstGeom>
      </xdr:spPr>
    </xdr:pic>
    <xdr:clientData/>
  </xdr:twoCellAnchor>
  <xdr:twoCellAnchor>
    <xdr:from>
      <xdr:col>6</xdr:col>
      <xdr:colOff>555663</xdr:colOff>
      <xdr:row>40</xdr:row>
      <xdr:rowOff>82012</xdr:rowOff>
    </xdr:from>
    <xdr:to>
      <xdr:col>10</xdr:col>
      <xdr:colOff>498625</xdr:colOff>
      <xdr:row>44</xdr:row>
      <xdr:rowOff>213360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D9E10163-D321-4B29-8DF0-FC7E33315C98}"/>
            </a:ext>
          </a:extLst>
        </xdr:cNvPr>
        <xdr:cNvGrpSpPr/>
      </xdr:nvGrpSpPr>
      <xdr:grpSpPr>
        <a:xfrm>
          <a:off x="3215736" y="8533285"/>
          <a:ext cx="2838562" cy="1073457"/>
          <a:chOff x="3276003" y="7991572"/>
          <a:chExt cx="2396602" cy="1045748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35061D4B-606F-4198-8056-DF0DEB4F7C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520" y="7993380"/>
            <a:ext cx="1043940" cy="104394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A03766DD-ACAC-47D4-AA70-FDE802136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988337">
            <a:off x="3276003" y="7991572"/>
            <a:ext cx="2396602" cy="1014214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83820</xdr:colOff>
      <xdr:row>19</xdr:row>
      <xdr:rowOff>0</xdr:rowOff>
    </xdr:from>
    <xdr:to>
      <xdr:col>10</xdr:col>
      <xdr:colOff>541187</xdr:colOff>
      <xdr:row>26</xdr:row>
      <xdr:rowOff>199799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02E66DA-FC9A-43A5-A596-C9C0197A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5220" y="3933825"/>
          <a:ext cx="2286167" cy="18666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457367</xdr:colOff>
      <xdr:row>26</xdr:row>
      <xdr:rowOff>199799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3291855-6D79-4C18-8EF3-6983A8FD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3933825"/>
          <a:ext cx="2286167" cy="1866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65B0-3359-40C5-8EB3-0661B5A0E3F0}">
  <dimension ref="A1:M47"/>
  <sheetViews>
    <sheetView topLeftCell="A5" zoomScale="55" zoomScaleNormal="55" workbookViewId="0">
      <selection activeCell="I38" sqref="I38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45"/>
      <c r="F13" s="45"/>
      <c r="H13" s="43" t="s">
        <v>24</v>
      </c>
      <c r="I13" s="44"/>
      <c r="J13" s="45"/>
      <c r="K13" s="4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45"/>
      <c r="F14" s="45"/>
      <c r="H14" s="43" t="s">
        <v>25</v>
      </c>
      <c r="I14" s="44"/>
      <c r="J14" s="45"/>
      <c r="K14" s="45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45"/>
      <c r="F15" s="45"/>
      <c r="H15" s="43" t="s">
        <v>26</v>
      </c>
      <c r="I15" s="44"/>
      <c r="J15" s="45"/>
      <c r="K15" s="45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46">
        <v>1.115</v>
      </c>
      <c r="E29" s="16" t="s">
        <v>29</v>
      </c>
      <c r="F29" s="13">
        <v>1.8380000000000001</v>
      </c>
      <c r="G29" s="20"/>
      <c r="H29" s="16" t="s">
        <v>30</v>
      </c>
      <c r="I29" s="46">
        <v>1.266</v>
      </c>
      <c r="J29" s="16" t="s">
        <v>29</v>
      </c>
      <c r="K29" s="13">
        <v>2.0409999999999999</v>
      </c>
      <c r="L29" s="5"/>
      <c r="M29" s="37"/>
    </row>
    <row r="30" spans="1:13">
      <c r="A30" s="36"/>
      <c r="B30" s="4"/>
      <c r="C30" s="17" t="s">
        <v>31</v>
      </c>
      <c r="D30" s="47">
        <v>1.075</v>
      </c>
      <c r="E30" s="17" t="s">
        <v>28</v>
      </c>
      <c r="F30" s="14">
        <v>1.792</v>
      </c>
      <c r="G30" s="20"/>
      <c r="H30" s="17" t="s">
        <v>31</v>
      </c>
      <c r="I30" s="47">
        <v>1.254</v>
      </c>
      <c r="J30" s="17" t="s">
        <v>28</v>
      </c>
      <c r="K30" s="14">
        <v>1.9690000000000001</v>
      </c>
      <c r="L30" s="5"/>
      <c r="M30" s="37"/>
    </row>
    <row r="31" spans="1:13" ht="18.600000000000001" thickBot="1">
      <c r="A31" s="36"/>
      <c r="B31" s="4"/>
      <c r="C31" s="18" t="s">
        <v>32</v>
      </c>
      <c r="D31" s="48">
        <v>1.0349999999999999</v>
      </c>
      <c r="E31" s="18" t="s">
        <v>27</v>
      </c>
      <c r="F31" s="15">
        <v>1.746</v>
      </c>
      <c r="G31" s="20"/>
      <c r="H31" s="18" t="s">
        <v>32</v>
      </c>
      <c r="I31" s="48">
        <v>1.2430000000000001</v>
      </c>
      <c r="J31" s="18" t="s">
        <v>27</v>
      </c>
      <c r="K31" s="15">
        <v>1.9019999999999999</v>
      </c>
      <c r="L31" s="5"/>
      <c r="M31" s="37"/>
    </row>
    <row r="32" spans="1:13" ht="9" customHeight="1">
      <c r="A32" s="36"/>
      <c r="B32" s="4"/>
      <c r="L32" s="5"/>
      <c r="M32" s="37"/>
    </row>
    <row r="33" spans="1:13">
      <c r="A33" s="36"/>
      <c r="B33" s="4"/>
      <c r="C33" t="s">
        <v>13</v>
      </c>
      <c r="D33" s="21">
        <f>(D29-D31)*100</f>
        <v>8.0000000000000071</v>
      </c>
      <c r="E33" t="s">
        <v>12</v>
      </c>
      <c r="F33" s="21">
        <f>(F29-F31)*100</f>
        <v>9.2000000000000082</v>
      </c>
      <c r="G33"/>
      <c r="H33" t="s">
        <v>13</v>
      </c>
      <c r="I33" s="21">
        <f>(I29-I31)*100</f>
        <v>2.2999999999999909</v>
      </c>
      <c r="J33" t="s">
        <v>12</v>
      </c>
      <c r="K33" s="21">
        <f>(K29-K31)*100</f>
        <v>13.900000000000002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0.71699999999999986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0.71633333333333327</v>
      </c>
      <c r="J34" s="24" t="str">
        <f>IF(ABS(AVERAGE(I29:I31)-I30)*1000&lt;2,"OK","Pr.")</f>
        <v>OK</v>
      </c>
      <c r="K34" s="24" t="str">
        <f>IF(ABS(AVERAGE(K29:K31)-K30)*1000&lt;2,"OK","Pr.")</f>
        <v>OK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-0.66666666666659324</v>
      </c>
      <c r="E36" s="28" t="s">
        <v>15</v>
      </c>
      <c r="H36" s="73" t="s">
        <v>18</v>
      </c>
      <c r="I36" s="51">
        <f>ATAN(D36/(K33*1000))*(180/PI())*3600</f>
        <v>-9.8927964551038556</v>
      </c>
      <c r="J36" s="52" t="s">
        <v>16</v>
      </c>
      <c r="K36" s="68" t="str">
        <f>IF(ABS(I37&lt;10),"Valide","À régler")</f>
        <v>Valide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(K33-I33)/K33</f>
        <v>0.83453237410072012</v>
      </c>
      <c r="E37" s="28"/>
      <c r="H37" s="74"/>
      <c r="I37" s="49">
        <f>(I36/3600*200/180)*1000</f>
        <v>-3.0533322392295856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>
        <f>AVERAGE(I29:I31)+D34</f>
        <v>1.9713333333333332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 t="s">
        <v>36</v>
      </c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0">
    <mergeCell ref="G4:K4"/>
    <mergeCell ref="C8:K8"/>
    <mergeCell ref="C3:K3"/>
    <mergeCell ref="K36:K38"/>
    <mergeCell ref="C10:K10"/>
    <mergeCell ref="C11:K11"/>
    <mergeCell ref="H36:H37"/>
    <mergeCell ref="G5:K5"/>
    <mergeCell ref="G6:K6"/>
    <mergeCell ref="G7:K7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C0FF-4BFD-42D6-95A5-5EF4E8C88918}">
  <dimension ref="A1:M47"/>
  <sheetViews>
    <sheetView topLeftCell="A5" zoomScale="55" zoomScaleNormal="55" workbookViewId="0">
      <selection activeCell="E37" sqref="E37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57" t="s">
        <v>37</v>
      </c>
      <c r="F13" s="45"/>
      <c r="H13" s="43" t="s">
        <v>24</v>
      </c>
      <c r="I13" s="44"/>
      <c r="J13" s="75">
        <v>45201</v>
      </c>
      <c r="K13" s="7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57" t="s">
        <v>38</v>
      </c>
      <c r="F14" s="45"/>
      <c r="H14" s="43" t="s">
        <v>25</v>
      </c>
      <c r="I14" s="44"/>
      <c r="J14" s="76" t="s">
        <v>40</v>
      </c>
      <c r="K14" s="76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58" t="s">
        <v>39</v>
      </c>
      <c r="F15" s="45"/>
      <c r="H15" s="43" t="s">
        <v>26</v>
      </c>
      <c r="I15" s="44"/>
      <c r="J15" s="76" t="s">
        <v>40</v>
      </c>
      <c r="K15" s="76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46">
        <v>1.1759999999999999</v>
      </c>
      <c r="E29" s="16" t="s">
        <v>29</v>
      </c>
      <c r="F29" s="13">
        <v>1.8939999999999999</v>
      </c>
      <c r="G29" s="20"/>
      <c r="H29" s="16" t="s">
        <v>30</v>
      </c>
      <c r="I29" s="46">
        <v>0.97199999999999998</v>
      </c>
      <c r="J29" s="16" t="s">
        <v>29</v>
      </c>
      <c r="K29" s="13">
        <v>1.653</v>
      </c>
      <c r="L29" s="5"/>
      <c r="M29" s="37"/>
    </row>
    <row r="30" spans="1:13">
      <c r="A30" s="36"/>
      <c r="B30" s="4"/>
      <c r="C30" s="17" t="s">
        <v>31</v>
      </c>
      <c r="D30" s="47">
        <v>1.1359999999999999</v>
      </c>
      <c r="E30" s="17" t="s">
        <v>28</v>
      </c>
      <c r="F30" s="14">
        <v>1.8520000000000001</v>
      </c>
      <c r="G30" s="20"/>
      <c r="H30" s="17" t="s">
        <v>31</v>
      </c>
      <c r="I30" s="47">
        <v>0.91600000000000004</v>
      </c>
      <c r="J30" s="17" t="s">
        <v>28</v>
      </c>
      <c r="K30" s="14">
        <v>1.643</v>
      </c>
      <c r="L30" s="5"/>
      <c r="M30" s="37"/>
    </row>
    <row r="31" spans="1:13" ht="18.600000000000001" thickBot="1">
      <c r="A31" s="36"/>
      <c r="B31" s="4"/>
      <c r="C31" s="18" t="s">
        <v>32</v>
      </c>
      <c r="D31" s="48">
        <v>1.099</v>
      </c>
      <c r="E31" s="18" t="s">
        <v>27</v>
      </c>
      <c r="F31" s="15">
        <v>1.8080000000000001</v>
      </c>
      <c r="G31" s="20"/>
      <c r="H31" s="18" t="s">
        <v>32</v>
      </c>
      <c r="I31" s="48">
        <v>0.85499999999999998</v>
      </c>
      <c r="J31" s="18" t="s">
        <v>27</v>
      </c>
      <c r="K31" s="15">
        <v>1.613</v>
      </c>
      <c r="L31" s="5"/>
      <c r="M31" s="37"/>
    </row>
    <row r="32" spans="1:13" ht="9" customHeight="1">
      <c r="A32" s="36"/>
      <c r="B32" s="4"/>
      <c r="L32" s="5"/>
      <c r="M32" s="37"/>
    </row>
    <row r="33" spans="1:13">
      <c r="A33" s="36"/>
      <c r="B33" s="4"/>
      <c r="C33" t="s">
        <v>13</v>
      </c>
      <c r="D33" s="21">
        <f>(D29-D31)*100</f>
        <v>7.6999999999999957</v>
      </c>
      <c r="E33" t="s">
        <v>12</v>
      </c>
      <c r="F33" s="21">
        <f>(F29-F31)*100</f>
        <v>8.5999999999999854</v>
      </c>
      <c r="G33"/>
      <c r="H33" t="s">
        <v>13</v>
      </c>
      <c r="I33" s="21">
        <f>(I29-I31)*100</f>
        <v>11.7</v>
      </c>
      <c r="J33" t="s">
        <v>12</v>
      </c>
      <c r="K33" s="21">
        <f>(K29-K31)*100</f>
        <v>4.0000000000000036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0.71433333333333371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0</v>
      </c>
      <c r="J34" s="24" t="str">
        <f>IF(ABS(AVERAGE(I29:I31)-I30)*1000&lt;2,"OK","Pr.")</f>
        <v>OK</v>
      </c>
      <c r="K34" s="24" t="str">
        <f>IF(ABS(AVERAGE(K29:K31)-K30)*1000&lt;2,"OK","Pr.")</f>
        <v>Pr.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-714.33333333333371</v>
      </c>
      <c r="E36" s="28" t="s">
        <v>15</v>
      </c>
      <c r="H36" s="73" t="s">
        <v>18</v>
      </c>
      <c r="I36" s="51" t="str">
        <f>IF(AND(E34="OK",F34="OK",J34="OK",K34="OK"),ATAN(D36/(K33*1000))*(180/PI())*3600,"XXX")</f>
        <v>XXX</v>
      </c>
      <c r="J36" s="52" t="s">
        <v>16</v>
      </c>
      <c r="K36" s="68" t="str">
        <f>IF(AND(E34="OK",F34="OK",J34="OK",K34="OK"),IF(ABS(I37&lt;10),"Valide","À régler"),"Inval.")</f>
        <v>Inval.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(K33-I33)/K33</f>
        <v>-1.9249999999999972</v>
      </c>
      <c r="E37" s="28"/>
      <c r="H37" s="74"/>
      <c r="I37" s="49" t="str">
        <f>IF(AND(E34="OK",F34="OK",J34="OK",K34="OK"),(I36/3600*200/180)*1000,"XXX")</f>
        <v>XXX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 t="str">
        <f>IF(AND(E34="OK",F34="OK",J34="OK",K34="OK"),AVERAGE(I29:I31)+D34,"XXX")</f>
        <v>XXX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 t="s">
        <v>36</v>
      </c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3">
    <mergeCell ref="C8:K8"/>
    <mergeCell ref="C3:K3"/>
    <mergeCell ref="G4:K4"/>
    <mergeCell ref="G5:K5"/>
    <mergeCell ref="G6:K6"/>
    <mergeCell ref="G7:K7"/>
    <mergeCell ref="C10:K10"/>
    <mergeCell ref="C11:K11"/>
    <mergeCell ref="H36:H37"/>
    <mergeCell ref="K36:K38"/>
    <mergeCell ref="J13:K13"/>
    <mergeCell ref="J14:K14"/>
    <mergeCell ref="J15:K15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CEEF-45F7-4B03-8A1E-00EB6F4C9D8A}">
  <dimension ref="A1:M47"/>
  <sheetViews>
    <sheetView topLeftCell="A5" zoomScale="55" zoomScaleNormal="55" workbookViewId="0">
      <selection activeCell="D38" sqref="D38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57" t="s">
        <v>37</v>
      </c>
      <c r="F13" s="45"/>
      <c r="H13" s="43" t="s">
        <v>24</v>
      </c>
      <c r="I13" s="44"/>
      <c r="J13" s="75">
        <v>45201</v>
      </c>
      <c r="K13" s="7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57" t="s">
        <v>38</v>
      </c>
      <c r="F14" s="45"/>
      <c r="H14" s="43" t="s">
        <v>25</v>
      </c>
      <c r="I14" s="44"/>
      <c r="J14" s="76" t="s">
        <v>40</v>
      </c>
      <c r="K14" s="76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58" t="s">
        <v>44</v>
      </c>
      <c r="F15" s="45"/>
      <c r="H15" s="43" t="s">
        <v>26</v>
      </c>
      <c r="I15" s="44"/>
      <c r="J15" s="76" t="s">
        <v>40</v>
      </c>
      <c r="K15" s="76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62">
        <v>1.4430000000000001</v>
      </c>
      <c r="E29" s="16" t="s">
        <v>29</v>
      </c>
      <c r="F29" s="59">
        <v>1.4390000000000001</v>
      </c>
      <c r="G29" s="20"/>
      <c r="H29" s="16" t="s">
        <v>30</v>
      </c>
      <c r="I29" s="62">
        <v>1.702</v>
      </c>
      <c r="J29" s="16" t="s">
        <v>29</v>
      </c>
      <c r="K29" s="59">
        <v>1.5429999999999999</v>
      </c>
      <c r="L29" s="5"/>
      <c r="M29" s="37"/>
    </row>
    <row r="30" spans="1:13">
      <c r="A30" s="36"/>
      <c r="B30" s="4"/>
      <c r="C30" s="17" t="s">
        <v>31</v>
      </c>
      <c r="D30" s="63">
        <v>1.397</v>
      </c>
      <c r="E30" s="17" t="s">
        <v>28</v>
      </c>
      <c r="F30" s="60">
        <v>1.3919999999999999</v>
      </c>
      <c r="G30" s="20"/>
      <c r="H30" s="17" t="s">
        <v>31</v>
      </c>
      <c r="I30" s="63">
        <v>1.6839999999999999</v>
      </c>
      <c r="J30" s="17" t="s">
        <v>28</v>
      </c>
      <c r="K30" s="60">
        <v>1.468</v>
      </c>
      <c r="L30" s="5"/>
      <c r="M30" s="37"/>
    </row>
    <row r="31" spans="1:13" ht="18.600000000000001" thickBot="1">
      <c r="A31" s="36"/>
      <c r="B31" s="4"/>
      <c r="C31" s="18" t="s">
        <v>32</v>
      </c>
      <c r="D31" s="64">
        <v>1.3520000000000001</v>
      </c>
      <c r="E31" s="18" t="s">
        <v>27</v>
      </c>
      <c r="F31" s="61">
        <v>1.345</v>
      </c>
      <c r="G31" s="20"/>
      <c r="H31" s="18" t="s">
        <v>32</v>
      </c>
      <c r="I31" s="64">
        <v>1.667</v>
      </c>
      <c r="J31" s="18" t="s">
        <v>27</v>
      </c>
      <c r="K31" s="61">
        <v>1.391</v>
      </c>
      <c r="L31" s="5"/>
      <c r="M31" s="37"/>
    </row>
    <row r="32" spans="1:13" ht="9" customHeight="1">
      <c r="A32" s="36"/>
      <c r="B32" s="4"/>
      <c r="D32" s="65"/>
      <c r="L32" s="5"/>
      <c r="M32" s="37"/>
    </row>
    <row r="33" spans="1:13">
      <c r="A33" s="36"/>
      <c r="B33" s="4"/>
      <c r="C33" t="s">
        <v>13</v>
      </c>
      <c r="D33" s="21">
        <f>(D29-D31)*100</f>
        <v>9.0999999999999979</v>
      </c>
      <c r="E33" t="s">
        <v>12</v>
      </c>
      <c r="F33" s="21">
        <f>(F29-F31)*100</f>
        <v>9.4000000000000092</v>
      </c>
      <c r="G33"/>
      <c r="H33" t="s">
        <v>13</v>
      </c>
      <c r="I33" s="21">
        <f>(I29-I31)*100</f>
        <v>3.499999999999992</v>
      </c>
      <c r="J33" t="s">
        <v>12</v>
      </c>
      <c r="K33" s="21">
        <f>(K29-K31)*100</f>
        <v>15.199999999999992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-5.33333333333319E-3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-0.21699999999999986</v>
      </c>
      <c r="J34" s="24" t="str">
        <f>IF(ABS(AVERAGE(I29:I31)-I30)*1000&lt;2,"OK","Pr.")</f>
        <v>OK</v>
      </c>
      <c r="K34" s="24" t="str">
        <f>IF(ABS(AVERAGE(K29:K31)-K30)*1000&lt;2,"OK","Pr.")</f>
        <v>OK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-211.66666666666666</v>
      </c>
      <c r="E36" s="28" t="s">
        <v>15</v>
      </c>
      <c r="H36" s="73" t="s">
        <v>18</v>
      </c>
      <c r="I36" s="51">
        <f>IF(AND(E34="OK",F34="OK",J34="OK",K34="OK"),ATAN(D36/(K33*1000))*(180/PI())*3600,"XXX")</f>
        <v>-2872.1422504032948</v>
      </c>
      <c r="J36" s="52" t="s">
        <v>16</v>
      </c>
      <c r="K36" s="68" t="str">
        <f>IF(AND(E34="OK",F34="OK",J34="OK",K34="OK"),IF(ABS(I37&lt;10),"Valide","À régler"),"Inval.")</f>
        <v>Valide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(K33-I33)/K33</f>
        <v>0.7697368421052635</v>
      </c>
      <c r="E37" s="28"/>
      <c r="H37" s="74"/>
      <c r="I37" s="49">
        <f>IF(AND(E34="OK",F34="OK",J34="OK",K34="OK"),(I36/3600*200/180)*1000,"XXX")</f>
        <v>-886.46365753188104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>
        <f>IF(AND(E34="OK",F34="OK",J34="OK",K34="OK"),AVERAGE(I29:I31)+D34,"XXX")</f>
        <v>1.679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/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3">
    <mergeCell ref="H36:H37"/>
    <mergeCell ref="K36:K38"/>
    <mergeCell ref="C3:K3"/>
    <mergeCell ref="G4:K4"/>
    <mergeCell ref="G5:K5"/>
    <mergeCell ref="G6:K6"/>
    <mergeCell ref="G7:K7"/>
    <mergeCell ref="C8:K8"/>
    <mergeCell ref="C10:K10"/>
    <mergeCell ref="C11:K11"/>
    <mergeCell ref="J13:K13"/>
    <mergeCell ref="J14:K14"/>
    <mergeCell ref="J15:K15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16A4-172C-45AB-A8BD-49B091C35FE3}">
  <dimension ref="A1:M47"/>
  <sheetViews>
    <sheetView topLeftCell="A5" zoomScale="55" zoomScaleNormal="55" workbookViewId="0">
      <selection activeCell="F36" sqref="F36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57" t="s">
        <v>37</v>
      </c>
      <c r="F13" s="45"/>
      <c r="H13" s="43" t="s">
        <v>24</v>
      </c>
      <c r="I13" s="44"/>
      <c r="J13" s="75">
        <v>45201</v>
      </c>
      <c r="K13" s="7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57" t="s">
        <v>38</v>
      </c>
      <c r="F14" s="45"/>
      <c r="H14" s="43" t="s">
        <v>25</v>
      </c>
      <c r="I14" s="44"/>
      <c r="J14" s="76" t="s">
        <v>40</v>
      </c>
      <c r="K14" s="76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58" t="s">
        <v>47</v>
      </c>
      <c r="F15" s="45"/>
      <c r="H15" s="43" t="s">
        <v>26</v>
      </c>
      <c r="I15" s="44"/>
      <c r="J15" s="76" t="s">
        <v>40</v>
      </c>
      <c r="K15" s="76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62">
        <v>1.4690000000000001</v>
      </c>
      <c r="E29" s="16" t="s">
        <v>29</v>
      </c>
      <c r="F29" s="59">
        <v>1.5</v>
      </c>
      <c r="G29" s="20"/>
      <c r="H29" s="16" t="s">
        <v>30</v>
      </c>
      <c r="I29" s="62">
        <v>1.4359999999999999</v>
      </c>
      <c r="J29" s="16" t="s">
        <v>29</v>
      </c>
      <c r="K29" s="59">
        <v>1.425</v>
      </c>
      <c r="L29" s="5"/>
      <c r="M29" s="37"/>
    </row>
    <row r="30" spans="1:13">
      <c r="A30" s="36"/>
      <c r="B30" s="4"/>
      <c r="C30" s="17" t="s">
        <v>31</v>
      </c>
      <c r="D30" s="63">
        <v>1.4370000000000001</v>
      </c>
      <c r="E30" s="17" t="s">
        <v>28</v>
      </c>
      <c r="F30" s="60">
        <v>1.474</v>
      </c>
      <c r="G30" s="20"/>
      <c r="H30" s="17" t="s">
        <v>31</v>
      </c>
      <c r="I30" s="63">
        <v>1.385</v>
      </c>
      <c r="J30" s="17" t="s">
        <v>28</v>
      </c>
      <c r="K30" s="60">
        <v>1.4119999999999999</v>
      </c>
      <c r="L30" s="5"/>
      <c r="M30" s="37"/>
    </row>
    <row r="31" spans="1:13" ht="18.600000000000001" thickBot="1">
      <c r="A31" s="36"/>
      <c r="B31" s="4"/>
      <c r="C31" s="18" t="s">
        <v>32</v>
      </c>
      <c r="D31" s="64">
        <v>1.4</v>
      </c>
      <c r="E31" s="18" t="s">
        <v>27</v>
      </c>
      <c r="F31" s="61">
        <v>1.4430000000000001</v>
      </c>
      <c r="G31" s="20"/>
      <c r="H31" s="18" t="s">
        <v>32</v>
      </c>
      <c r="I31" s="64">
        <v>1.333</v>
      </c>
      <c r="J31" s="18" t="s">
        <v>27</v>
      </c>
      <c r="K31" s="61">
        <v>1.3979999999999999</v>
      </c>
      <c r="L31" s="5"/>
      <c r="M31" s="37"/>
    </row>
    <row r="32" spans="1:13" ht="9" customHeight="1">
      <c r="A32" s="36"/>
      <c r="B32" s="4"/>
      <c r="D32" s="65"/>
      <c r="L32" s="5"/>
      <c r="M32" s="37"/>
    </row>
    <row r="33" spans="1:13">
      <c r="A33" s="36"/>
      <c r="B33" s="4"/>
      <c r="C33" t="s">
        <v>13</v>
      </c>
      <c r="D33" s="21">
        <f>(D29-D31)*100</f>
        <v>6.9000000000000172</v>
      </c>
      <c r="E33" t="s">
        <v>12</v>
      </c>
      <c r="F33" s="21">
        <f>(F29-F31)*100</f>
        <v>5.699999999999994</v>
      </c>
      <c r="G33"/>
      <c r="H33" t="s">
        <v>13</v>
      </c>
      <c r="I33" s="21">
        <f>(I29-I31)*100</f>
        <v>10.299999999999997</v>
      </c>
      <c r="J33" t="s">
        <v>12</v>
      </c>
      <c r="K33" s="21">
        <f>(K29-K31)*100</f>
        <v>2.7000000000000135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3.6999999999999922E-2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2.6999999999999691E-2</v>
      </c>
      <c r="J34" s="24" t="str">
        <f>IF(ABS(AVERAGE(I29:I31)-I30)*1000&lt;2,"OK","Pr.")</f>
        <v>OK</v>
      </c>
      <c r="K34" s="24" t="str">
        <f>IF(ABS(AVERAGE(K29:K31)-K30)*1000&lt;2,"OK","Pr.")</f>
        <v>OK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-10.000000000000231</v>
      </c>
      <c r="E36" s="28" t="s">
        <v>15</v>
      </c>
      <c r="H36" s="73" t="s">
        <v>18</v>
      </c>
      <c r="I36" s="51">
        <f>IF(AND(E34="OK",F34="OK",J34="OK",K34="OK"),ATAN(D36/(I33*1000))*(180/PI())*3600,"XXX")</f>
        <v>-200.25703052331744</v>
      </c>
      <c r="J36" s="52" t="s">
        <v>16</v>
      </c>
      <c r="K36" s="68" t="str">
        <f>IF(AND(E34="OK",F34="OK",J34="OK",K34="OK"),IF(ABS(I37&lt;10),"Valide","À régler"),"Inval.")</f>
        <v>Valide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(I33-K33)/I33</f>
        <v>0.73786407766990147</v>
      </c>
      <c r="E37" s="28"/>
      <c r="H37" s="74"/>
      <c r="I37" s="49">
        <f>IF(AND(E34="OK",F34="OK",J34="OK",K34="OK"),(I36/3600*200/180)*1000,"XXX")</f>
        <v>-61.807725470159703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>
        <f>IF(AND(E34="OK",F34="OK",J34="OK",K34="OK"),AVERAGE(K29:K31)-D34,"XXX")</f>
        <v>1.3746666666666665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/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3">
    <mergeCell ref="H36:H37"/>
    <mergeCell ref="K36:K38"/>
    <mergeCell ref="C3:K3"/>
    <mergeCell ref="G4:K4"/>
    <mergeCell ref="G5:K5"/>
    <mergeCell ref="G6:K6"/>
    <mergeCell ref="G7:K7"/>
    <mergeCell ref="C8:K8"/>
    <mergeCell ref="C10:K10"/>
    <mergeCell ref="C11:K11"/>
    <mergeCell ref="J13:K13"/>
    <mergeCell ref="J14:K14"/>
    <mergeCell ref="J15:K15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B3CD-B1CA-46A7-9119-9A8A672EE966}">
  <dimension ref="A1:M47"/>
  <sheetViews>
    <sheetView topLeftCell="A5" zoomScale="55" zoomScaleNormal="55" workbookViewId="0">
      <selection activeCell="E37" sqref="E37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57" t="s">
        <v>37</v>
      </c>
      <c r="F13" s="45"/>
      <c r="H13" s="43" t="s">
        <v>24</v>
      </c>
      <c r="I13" s="44"/>
      <c r="J13" s="75">
        <v>45201</v>
      </c>
      <c r="K13" s="7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57" t="s">
        <v>41</v>
      </c>
      <c r="F14" s="45"/>
      <c r="H14" s="43" t="s">
        <v>25</v>
      </c>
      <c r="I14" s="44"/>
      <c r="J14" s="76" t="s">
        <v>40</v>
      </c>
      <c r="K14" s="76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58">
        <v>210174</v>
      </c>
      <c r="F15" s="45"/>
      <c r="H15" s="43" t="s">
        <v>26</v>
      </c>
      <c r="I15" s="44"/>
      <c r="J15" s="76" t="s">
        <v>40</v>
      </c>
      <c r="K15" s="76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62">
        <v>1.9119999999999999</v>
      </c>
      <c r="E29" s="16" t="s">
        <v>29</v>
      </c>
      <c r="F29" s="59">
        <v>1.698</v>
      </c>
      <c r="G29" s="20"/>
      <c r="H29" s="16" t="s">
        <v>30</v>
      </c>
      <c r="I29" s="62">
        <v>1.9419999999999999</v>
      </c>
      <c r="J29" s="16" t="s">
        <v>29</v>
      </c>
      <c r="K29" s="59">
        <v>1.64</v>
      </c>
      <c r="L29" s="5"/>
      <c r="M29" s="37"/>
    </row>
    <row r="30" spans="1:13">
      <c r="A30" s="36"/>
      <c r="B30" s="4"/>
      <c r="C30" s="17" t="s">
        <v>31</v>
      </c>
      <c r="D30" s="63">
        <v>1.8560000000000001</v>
      </c>
      <c r="E30" s="17" t="s">
        <v>28</v>
      </c>
      <c r="F30" s="60">
        <v>1.6479999999999999</v>
      </c>
      <c r="G30" s="20"/>
      <c r="H30" s="17" t="s">
        <v>31</v>
      </c>
      <c r="I30" s="63">
        <v>1.8420000000000001</v>
      </c>
      <c r="J30" s="17" t="s">
        <v>28</v>
      </c>
      <c r="K30" s="60">
        <v>1.625</v>
      </c>
      <c r="L30" s="5"/>
      <c r="M30" s="37"/>
    </row>
    <row r="31" spans="1:13" ht="18.600000000000001" thickBot="1">
      <c r="A31" s="36"/>
      <c r="B31" s="4"/>
      <c r="C31" s="18" t="s">
        <v>32</v>
      </c>
      <c r="D31" s="64">
        <v>1.8009999999999999</v>
      </c>
      <c r="E31" s="18" t="s">
        <v>27</v>
      </c>
      <c r="F31" s="61">
        <v>1.599</v>
      </c>
      <c r="G31" s="20"/>
      <c r="H31" s="18" t="s">
        <v>32</v>
      </c>
      <c r="I31" s="64">
        <v>1.744</v>
      </c>
      <c r="J31" s="18" t="s">
        <v>27</v>
      </c>
      <c r="K31" s="61">
        <v>1.611</v>
      </c>
      <c r="L31" s="5"/>
      <c r="M31" s="37"/>
    </row>
    <row r="32" spans="1:13" ht="9" customHeight="1">
      <c r="A32" s="36"/>
      <c r="B32" s="4"/>
      <c r="L32" s="5"/>
      <c r="M32" s="37"/>
    </row>
    <row r="33" spans="1:13">
      <c r="A33" s="36"/>
      <c r="B33" s="4"/>
      <c r="C33" t="s">
        <v>13</v>
      </c>
      <c r="D33" s="21">
        <f>(D29-D31)*100</f>
        <v>11.099999999999998</v>
      </c>
      <c r="E33" t="s">
        <v>12</v>
      </c>
      <c r="F33" s="21">
        <f>(F29-F31)*100</f>
        <v>9.8999999999999986</v>
      </c>
      <c r="G33"/>
      <c r="H33" t="s">
        <v>13</v>
      </c>
      <c r="I33" s="21">
        <f>(I29-I31)*100</f>
        <v>19.799999999999997</v>
      </c>
      <c r="J33" t="s">
        <v>12</v>
      </c>
      <c r="K33" s="21">
        <f>(K29-K31)*100</f>
        <v>2.8999999999999915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-0.20799999999999996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-0.21733333333333338</v>
      </c>
      <c r="J34" s="24" t="str">
        <f>IF(ABS(AVERAGE(I29:I31)-I30)*1000&lt;2,"OK","Pr.")</f>
        <v>OK</v>
      </c>
      <c r="K34" s="24" t="str">
        <f>IF(ABS(AVERAGE(K29:K31)-K30)*1000&lt;2,"OK","Pr.")</f>
        <v>OK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-9.3333333333334156</v>
      </c>
      <c r="E36" s="28" t="s">
        <v>15</v>
      </c>
      <c r="H36" s="73" t="s">
        <v>18</v>
      </c>
      <c r="I36" s="51">
        <f>IF(AND(E34="OK",F34="OK",J34="OK",K34="OK"),ATAN(D36/(K33*1000))*(180/PI())*3600,"XXX")</f>
        <v>-663.83846372247228</v>
      </c>
      <c r="J36" s="52" t="s">
        <v>16</v>
      </c>
      <c r="K36" s="68" t="str">
        <f>IF(AND(E34="OK",F34="OK",J34="OK",K34="OK"),IF(ABS(I37&lt;10),"Valide","À régler"),"Inval.")</f>
        <v>Valide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(I33-K33)/I33</f>
        <v>0.85353535353535392</v>
      </c>
      <c r="E37" s="28"/>
      <c r="H37" s="74"/>
      <c r="I37" s="49">
        <f>IF(AND(E34="OK",F34="OK",J34="OK",K34="OK"),(I36/3600*200/180)*1000,"XXX")</f>
        <v>-204.88841472915809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>
        <f>IF(AND(E34="OK",F34="OK",J34="OK",K34="OK"),AVERAGE(K29:K31)-D34,"XXX")</f>
        <v>1.833333333333333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/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3">
    <mergeCell ref="H36:H37"/>
    <mergeCell ref="K36:K38"/>
    <mergeCell ref="C3:K3"/>
    <mergeCell ref="G4:K4"/>
    <mergeCell ref="G5:K5"/>
    <mergeCell ref="G6:K6"/>
    <mergeCell ref="G7:K7"/>
    <mergeCell ref="C8:K8"/>
    <mergeCell ref="C10:K10"/>
    <mergeCell ref="C11:K11"/>
    <mergeCell ref="J13:K13"/>
    <mergeCell ref="J14:K14"/>
    <mergeCell ref="J15:K15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6187-A064-4596-AEB3-63104E880606}">
  <dimension ref="A1:M47"/>
  <sheetViews>
    <sheetView topLeftCell="A5" zoomScale="55" zoomScaleNormal="55" workbookViewId="0">
      <selection activeCell="O7" sqref="O7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57" t="s">
        <v>37</v>
      </c>
      <c r="F13" s="45"/>
      <c r="H13" s="43" t="s">
        <v>24</v>
      </c>
      <c r="I13" s="44"/>
      <c r="J13" s="75">
        <v>45299</v>
      </c>
      <c r="K13" s="7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57" t="s">
        <v>42</v>
      </c>
      <c r="F14" s="45"/>
      <c r="H14" s="43" t="s">
        <v>25</v>
      </c>
      <c r="I14" s="44"/>
      <c r="J14" s="76" t="s">
        <v>40</v>
      </c>
      <c r="K14" s="76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58" t="s">
        <v>43</v>
      </c>
      <c r="F15" s="45"/>
      <c r="H15" s="43" t="s">
        <v>26</v>
      </c>
      <c r="I15" s="44"/>
      <c r="J15" s="76" t="s">
        <v>40</v>
      </c>
      <c r="K15" s="76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62">
        <v>1.427</v>
      </c>
      <c r="E29" s="16" t="s">
        <v>29</v>
      </c>
      <c r="F29" s="59">
        <v>1.4890000000000001</v>
      </c>
      <c r="G29" s="20"/>
      <c r="H29" s="16" t="s">
        <v>30</v>
      </c>
      <c r="I29" s="62">
        <v>1.4590000000000001</v>
      </c>
      <c r="J29" s="16" t="s">
        <v>29</v>
      </c>
      <c r="K29" s="59">
        <v>1.369</v>
      </c>
      <c r="L29" s="5"/>
      <c r="M29" s="37"/>
    </row>
    <row r="30" spans="1:13">
      <c r="A30" s="36"/>
      <c r="B30" s="4"/>
      <c r="C30" s="17" t="s">
        <v>31</v>
      </c>
      <c r="D30" s="63">
        <v>1.351</v>
      </c>
      <c r="E30" s="17" t="s">
        <v>28</v>
      </c>
      <c r="F30" s="60">
        <v>1.4039999999999999</v>
      </c>
      <c r="G30" s="20"/>
      <c r="H30" s="17" t="s">
        <v>31</v>
      </c>
      <c r="I30" s="63">
        <v>1.3109999999999999</v>
      </c>
      <c r="J30" s="17" t="s">
        <v>28</v>
      </c>
      <c r="K30" s="60">
        <v>1.363</v>
      </c>
      <c r="L30" s="5"/>
      <c r="M30" s="37"/>
    </row>
    <row r="31" spans="1:13" ht="18.600000000000001" thickBot="1">
      <c r="A31" s="36"/>
      <c r="B31" s="4"/>
      <c r="C31" s="18" t="s">
        <v>32</v>
      </c>
      <c r="D31" s="64">
        <v>1.276</v>
      </c>
      <c r="E31" s="18" t="s">
        <v>27</v>
      </c>
      <c r="F31" s="61">
        <v>1.3240000000000001</v>
      </c>
      <c r="G31" s="20"/>
      <c r="H31" s="18" t="s">
        <v>32</v>
      </c>
      <c r="I31" s="64">
        <v>1.3560000000000001</v>
      </c>
      <c r="J31" s="18" t="s">
        <v>27</v>
      </c>
      <c r="K31" s="61">
        <v>1.3560000000000001</v>
      </c>
      <c r="L31" s="5"/>
      <c r="M31" s="37"/>
    </row>
    <row r="32" spans="1:13" ht="9" customHeight="1">
      <c r="A32" s="36"/>
      <c r="B32" s="4"/>
      <c r="D32" s="65"/>
      <c r="L32" s="5"/>
      <c r="M32" s="37"/>
    </row>
    <row r="33" spans="1:13">
      <c r="A33" s="36"/>
      <c r="B33" s="4"/>
      <c r="C33" t="s">
        <v>13</v>
      </c>
      <c r="D33" s="21">
        <f>(D29-D31)*100</f>
        <v>15.100000000000001</v>
      </c>
      <c r="E33" t="s">
        <v>12</v>
      </c>
      <c r="F33" s="21">
        <f>(F29-F31)*100</f>
        <v>16.500000000000004</v>
      </c>
      <c r="G33"/>
      <c r="H33" t="s">
        <v>13</v>
      </c>
      <c r="I33" s="21">
        <f>(I29-I31)*100</f>
        <v>10.299999999999997</v>
      </c>
      <c r="J33" t="s">
        <v>12</v>
      </c>
      <c r="K33" s="21">
        <f>(K29-K31)*100</f>
        <v>1.2999999999999901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5.4333333333333123E-2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0</v>
      </c>
      <c r="J34" s="24" t="str">
        <f>IF(ABS(AVERAGE(I29:I31)-I30)*1000&lt;2,"OK","Pr.")</f>
        <v>Pr.</v>
      </c>
      <c r="K34" s="24" t="str">
        <f>IF(ABS(AVERAGE(K29:K31)-K30)*1000&lt;2,"OK","Pr.")</f>
        <v>OK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-54.333333333333123</v>
      </c>
      <c r="E36" s="28" t="s">
        <v>15</v>
      </c>
      <c r="H36" s="73" t="s">
        <v>18</v>
      </c>
      <c r="I36" s="51" t="str">
        <f>IF(AND(E34="OK",F34="OK",J34="OK",K34="OK"),ATAN(D36/(K33*1000))*(180/PI())*3600,"XXX")</f>
        <v>XXX</v>
      </c>
      <c r="J36" s="52" t="s">
        <v>16</v>
      </c>
      <c r="K36" s="68" t="str">
        <f>IF(AND(E34="OK",F34="OK",J34="OK",K34="OK"),IF(ABS(I37&lt;10),"Valide","À régler"),"Inval.")</f>
        <v>Inval.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(K33-I33)/K33</f>
        <v>-6.9230769230769811</v>
      </c>
      <c r="E37" s="28"/>
      <c r="H37" s="74"/>
      <c r="I37" s="49" t="str">
        <f>IF(AND(E34="OK",F34="OK",J34="OK",K34="OK"),(I36/3600*200/180)*1000,"XXX")</f>
        <v>XXX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 t="str">
        <f>IF(AND(E34="OK",F34="OK",J34="OK",K34="OK"),AVERAGE(I29:I31)+D34,"XXX")</f>
        <v>XXX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/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3">
    <mergeCell ref="H36:H37"/>
    <mergeCell ref="K36:K38"/>
    <mergeCell ref="C3:K3"/>
    <mergeCell ref="G4:K4"/>
    <mergeCell ref="G5:K5"/>
    <mergeCell ref="G6:K6"/>
    <mergeCell ref="G7:K7"/>
    <mergeCell ref="C8:K8"/>
    <mergeCell ref="C10:K10"/>
    <mergeCell ref="C11:K11"/>
    <mergeCell ref="J13:K13"/>
    <mergeCell ref="J14:K14"/>
    <mergeCell ref="J15:K15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A590-86FC-423E-B878-34F5DAD84614}">
  <dimension ref="A1:M47"/>
  <sheetViews>
    <sheetView tabSelected="1" topLeftCell="A5" zoomScale="55" zoomScaleNormal="55" workbookViewId="0">
      <selection activeCell="I29" sqref="I29"/>
    </sheetView>
  </sheetViews>
  <sheetFormatPr baseColWidth="10" defaultColWidth="11.5546875" defaultRowHeight="18"/>
  <cols>
    <col min="1" max="2" width="1.109375" style="1" customWidth="1"/>
    <col min="3" max="6" width="9.109375" style="1" customWidth="1"/>
    <col min="7" max="7" width="14.88671875" style="1" customWidth="1"/>
    <col min="8" max="11" width="9.109375" style="1" customWidth="1"/>
    <col min="12" max="13" width="1.109375" style="1" customWidth="1"/>
    <col min="14" max="15" width="3.33203125" style="1" customWidth="1"/>
    <col min="16" max="16384" width="11.5546875" style="1"/>
  </cols>
  <sheetData>
    <row r="1" spans="1:13" ht="6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6" customHeight="1">
      <c r="A2" s="36"/>
      <c r="B2" s="2"/>
      <c r="C2" s="3"/>
      <c r="D2" s="3"/>
      <c r="E2" s="3"/>
      <c r="F2" s="3"/>
      <c r="G2" s="3"/>
      <c r="H2" s="3"/>
      <c r="I2" s="3"/>
      <c r="J2" s="3"/>
      <c r="K2" s="3"/>
      <c r="L2" s="10"/>
      <c r="M2" s="37"/>
    </row>
    <row r="3" spans="1:13" ht="18" customHeight="1">
      <c r="A3" s="36"/>
      <c r="B3" s="4"/>
      <c r="C3" s="67"/>
      <c r="D3" s="67"/>
      <c r="E3" s="67"/>
      <c r="F3" s="67"/>
      <c r="G3" s="67"/>
      <c r="H3" s="67"/>
      <c r="I3" s="67"/>
      <c r="J3" s="67"/>
      <c r="K3" s="67"/>
      <c r="L3" s="5"/>
      <c r="M3" s="37"/>
    </row>
    <row r="4" spans="1:13" ht="18" customHeight="1">
      <c r="A4" s="36"/>
      <c r="B4" s="4"/>
      <c r="G4" s="66" t="s">
        <v>23</v>
      </c>
      <c r="H4" s="66"/>
      <c r="I4" s="66"/>
      <c r="J4" s="66"/>
      <c r="K4" s="66"/>
      <c r="L4" s="5"/>
      <c r="M4" s="37"/>
    </row>
    <row r="5" spans="1:13" ht="18" customHeight="1">
      <c r="A5" s="36"/>
      <c r="B5" s="4"/>
      <c r="G5" s="66" t="s">
        <v>1</v>
      </c>
      <c r="H5" s="66"/>
      <c r="I5" s="66"/>
      <c r="J5" s="66"/>
      <c r="K5" s="66"/>
      <c r="L5" s="5"/>
      <c r="M5" s="37"/>
    </row>
    <row r="6" spans="1:13" ht="18" customHeight="1">
      <c r="A6" s="36"/>
      <c r="B6" s="4"/>
      <c r="G6" s="66" t="s">
        <v>14</v>
      </c>
      <c r="H6" s="66"/>
      <c r="I6" s="66"/>
      <c r="J6" s="66"/>
      <c r="K6" s="66"/>
      <c r="L6" s="5"/>
      <c r="M6" s="37"/>
    </row>
    <row r="7" spans="1:13" ht="18" customHeight="1">
      <c r="A7" s="36"/>
      <c r="B7" s="4"/>
      <c r="G7" s="66" t="s">
        <v>0</v>
      </c>
      <c r="H7" s="66"/>
      <c r="I7" s="66"/>
      <c r="J7" s="66"/>
      <c r="K7" s="66"/>
      <c r="L7" s="5"/>
      <c r="M7" s="37"/>
    </row>
    <row r="8" spans="1:13" ht="18" customHeight="1">
      <c r="A8" s="36"/>
      <c r="B8" s="4"/>
      <c r="C8" s="67"/>
      <c r="D8" s="67"/>
      <c r="E8" s="67"/>
      <c r="F8" s="67"/>
      <c r="G8" s="67"/>
      <c r="H8" s="67"/>
      <c r="I8" s="67"/>
      <c r="J8" s="67"/>
      <c r="K8" s="67"/>
      <c r="L8" s="5"/>
      <c r="M8" s="37"/>
    </row>
    <row r="9" spans="1:13" s="9" customFormat="1" ht="9" customHeight="1">
      <c r="A9" s="38"/>
      <c r="B9" s="11"/>
      <c r="L9" s="12"/>
      <c r="M9" s="39"/>
    </row>
    <row r="10" spans="1:13" s="9" customFormat="1" ht="29.4" customHeight="1">
      <c r="A10" s="38"/>
      <c r="B10" s="11"/>
      <c r="C10" s="71" t="s">
        <v>2</v>
      </c>
      <c r="D10" s="71"/>
      <c r="E10" s="71"/>
      <c r="F10" s="71"/>
      <c r="G10" s="71"/>
      <c r="H10" s="71"/>
      <c r="I10" s="71"/>
      <c r="J10" s="71"/>
      <c r="K10" s="71"/>
      <c r="L10" s="12"/>
      <c r="M10" s="39"/>
    </row>
    <row r="11" spans="1:13" s="9" customFormat="1" ht="21" customHeight="1">
      <c r="A11" s="38"/>
      <c r="B11" s="11"/>
      <c r="C11" s="72" t="s">
        <v>3</v>
      </c>
      <c r="D11" s="72"/>
      <c r="E11" s="72"/>
      <c r="F11" s="72"/>
      <c r="G11" s="72"/>
      <c r="H11" s="72"/>
      <c r="I11" s="72"/>
      <c r="J11" s="72"/>
      <c r="K11" s="72"/>
      <c r="L11" s="12"/>
      <c r="M11" s="39"/>
    </row>
    <row r="12" spans="1:13" s="9" customFormat="1" ht="9" customHeight="1">
      <c r="A12" s="38"/>
      <c r="B12" s="11"/>
      <c r="L12" s="12"/>
      <c r="M12" s="39"/>
    </row>
    <row r="13" spans="1:13" s="9" customFormat="1">
      <c r="A13" s="38"/>
      <c r="B13" s="11"/>
      <c r="C13" s="43" t="s">
        <v>4</v>
      </c>
      <c r="D13" s="44" t="s">
        <v>7</v>
      </c>
      <c r="E13" s="57" t="s">
        <v>37</v>
      </c>
      <c r="F13" s="45"/>
      <c r="H13" s="43" t="s">
        <v>24</v>
      </c>
      <c r="I13" s="44"/>
      <c r="J13" s="75">
        <v>45201</v>
      </c>
      <c r="K13" s="75"/>
      <c r="L13" s="12"/>
      <c r="M13" s="39"/>
    </row>
    <row r="14" spans="1:13" s="9" customFormat="1">
      <c r="A14" s="38"/>
      <c r="B14" s="11"/>
      <c r="C14" s="43" t="s">
        <v>5</v>
      </c>
      <c r="D14" s="44" t="s">
        <v>7</v>
      </c>
      <c r="E14" s="57" t="s">
        <v>45</v>
      </c>
      <c r="F14" s="45"/>
      <c r="H14" s="43" t="s">
        <v>25</v>
      </c>
      <c r="I14" s="44"/>
      <c r="J14" s="76" t="s">
        <v>40</v>
      </c>
      <c r="K14" s="76"/>
      <c r="L14" s="12"/>
      <c r="M14" s="39"/>
    </row>
    <row r="15" spans="1:13" s="9" customFormat="1">
      <c r="A15" s="38"/>
      <c r="B15" s="11"/>
      <c r="C15" s="43" t="s">
        <v>6</v>
      </c>
      <c r="D15" s="44" t="s">
        <v>7</v>
      </c>
      <c r="E15" s="58" t="s">
        <v>46</v>
      </c>
      <c r="F15" s="45"/>
      <c r="H15" s="43" t="s">
        <v>26</v>
      </c>
      <c r="I15" s="44"/>
      <c r="J15" s="76" t="s">
        <v>40</v>
      </c>
      <c r="K15" s="76"/>
      <c r="L15" s="12"/>
      <c r="M15" s="39"/>
    </row>
    <row r="16" spans="1:13" s="9" customFormat="1" ht="9" customHeight="1">
      <c r="A16" s="38"/>
      <c r="B16" s="11"/>
      <c r="L16" s="12"/>
      <c r="M16" s="39"/>
    </row>
    <row r="17" spans="1:13" s="9" customFormat="1">
      <c r="A17" s="38"/>
      <c r="B17" s="11"/>
      <c r="C17" s="19" t="s">
        <v>9</v>
      </c>
      <c r="L17" s="12"/>
      <c r="M17" s="39"/>
    </row>
    <row r="18" spans="1:13" s="9" customFormat="1">
      <c r="A18" s="38"/>
      <c r="B18" s="11"/>
      <c r="D18" s="9" t="s">
        <v>10</v>
      </c>
      <c r="I18" s="9" t="s">
        <v>11</v>
      </c>
      <c r="L18" s="12"/>
      <c r="M18" s="39"/>
    </row>
    <row r="19" spans="1:13" s="9" customFormat="1">
      <c r="A19" s="38"/>
      <c r="B19" s="11"/>
      <c r="L19" s="12"/>
      <c r="M19" s="39"/>
    </row>
    <row r="20" spans="1:13">
      <c r="A20" s="36"/>
      <c r="B20" s="4"/>
      <c r="L20" s="5"/>
      <c r="M20" s="37"/>
    </row>
    <row r="21" spans="1:13">
      <c r="A21" s="36"/>
      <c r="B21" s="4"/>
      <c r="L21" s="5"/>
      <c r="M21" s="37"/>
    </row>
    <row r="22" spans="1:13">
      <c r="A22" s="36"/>
      <c r="B22" s="4"/>
      <c r="L22" s="5"/>
      <c r="M22" s="37"/>
    </row>
    <row r="23" spans="1:13">
      <c r="A23" s="36"/>
      <c r="B23" s="4"/>
      <c r="L23" s="5"/>
      <c r="M23" s="37"/>
    </row>
    <row r="24" spans="1:13">
      <c r="A24" s="36"/>
      <c r="B24" s="4"/>
      <c r="L24" s="5"/>
      <c r="M24" s="37"/>
    </row>
    <row r="25" spans="1:13">
      <c r="A25" s="36"/>
      <c r="B25" s="4"/>
      <c r="L25" s="5"/>
      <c r="M25" s="37"/>
    </row>
    <row r="26" spans="1:13">
      <c r="A26" s="36"/>
      <c r="B26" s="4"/>
      <c r="L26" s="5"/>
      <c r="M26" s="37"/>
    </row>
    <row r="27" spans="1:13">
      <c r="A27" s="36"/>
      <c r="B27" s="4"/>
      <c r="L27" s="5"/>
      <c r="M27" s="37"/>
    </row>
    <row r="28" spans="1:13" ht="9" customHeight="1" thickBot="1">
      <c r="A28" s="36"/>
      <c r="B28" s="4"/>
      <c r="L28" s="5"/>
      <c r="M28" s="37"/>
    </row>
    <row r="29" spans="1:13">
      <c r="A29" s="36"/>
      <c r="B29" s="4"/>
      <c r="C29" s="16" t="s">
        <v>30</v>
      </c>
      <c r="D29" s="62">
        <v>1.7809999999999999</v>
      </c>
      <c r="E29" s="16" t="s">
        <v>29</v>
      </c>
      <c r="F29" s="59">
        <v>1.9950000000000001</v>
      </c>
      <c r="G29" s="20"/>
      <c r="H29" s="16" t="s">
        <v>30</v>
      </c>
      <c r="I29" s="62">
        <v>1.744</v>
      </c>
      <c r="J29" s="16" t="s">
        <v>29</v>
      </c>
      <c r="K29" s="59">
        <v>1.55</v>
      </c>
      <c r="L29" s="5"/>
      <c r="M29" s="37"/>
    </row>
    <row r="30" spans="1:13">
      <c r="A30" s="36"/>
      <c r="B30" s="4"/>
      <c r="C30" s="17" t="s">
        <v>31</v>
      </c>
      <c r="D30" s="63">
        <v>1.7210000000000001</v>
      </c>
      <c r="E30" s="17" t="s">
        <v>28</v>
      </c>
      <c r="F30" s="60">
        <v>1.9450000000000001</v>
      </c>
      <c r="G30" s="20"/>
      <c r="H30" s="17" t="s">
        <v>31</v>
      </c>
      <c r="I30" s="63">
        <v>1.714</v>
      </c>
      <c r="J30" s="17" t="s">
        <v>28</v>
      </c>
      <c r="K30" s="60">
        <v>1.47</v>
      </c>
      <c r="L30" s="5"/>
      <c r="M30" s="37"/>
    </row>
    <row r="31" spans="1:13" ht="18.600000000000001" thickBot="1">
      <c r="A31" s="36"/>
      <c r="B31" s="4"/>
      <c r="C31" s="18" t="s">
        <v>32</v>
      </c>
      <c r="D31" s="64">
        <v>1.665</v>
      </c>
      <c r="E31" s="18" t="s">
        <v>27</v>
      </c>
      <c r="F31" s="61">
        <v>1.8919999999999999</v>
      </c>
      <c r="G31" s="20"/>
      <c r="H31" s="18" t="s">
        <v>32</v>
      </c>
      <c r="I31" s="64">
        <v>1.6910000000000001</v>
      </c>
      <c r="J31" s="18" t="s">
        <v>27</v>
      </c>
      <c r="K31" s="61">
        <v>1.39</v>
      </c>
      <c r="L31" s="5"/>
      <c r="M31" s="37"/>
    </row>
    <row r="32" spans="1:13" ht="9" customHeight="1">
      <c r="A32" s="36"/>
      <c r="B32" s="4"/>
      <c r="D32" s="65"/>
      <c r="L32" s="5"/>
      <c r="M32" s="37"/>
    </row>
    <row r="33" spans="1:13">
      <c r="A33" s="36"/>
      <c r="B33" s="4"/>
      <c r="C33" t="s">
        <v>13</v>
      </c>
      <c r="D33" s="21">
        <f>(D29-D31)*100</f>
        <v>11.599999999999987</v>
      </c>
      <c r="E33" t="s">
        <v>12</v>
      </c>
      <c r="F33" s="21">
        <f>(F29-F31)*100</f>
        <v>10.30000000000002</v>
      </c>
      <c r="G33"/>
      <c r="H33" t="s">
        <v>13</v>
      </c>
      <c r="I33" s="21">
        <f>(I29-I31)*100</f>
        <v>5.2999999999999936</v>
      </c>
      <c r="J33" t="s">
        <v>12</v>
      </c>
      <c r="K33" s="21">
        <f>(K29-K31)*100</f>
        <v>16.000000000000014</v>
      </c>
      <c r="L33" s="5"/>
      <c r="M33" s="37"/>
    </row>
    <row r="34" spans="1:13">
      <c r="A34" s="36"/>
      <c r="B34" s="4"/>
      <c r="C34" s="22" t="s">
        <v>19</v>
      </c>
      <c r="D34" s="23">
        <f>IF(AND(E34="OK",F34="OK"),AVERAGE(F29:F31)-AVERAGE(D29:D31),0)</f>
        <v>0.2216666666666669</v>
      </c>
      <c r="E34" s="24" t="str">
        <f>IF(ABS(AVERAGE(D29:D31)-D30)*1000&lt;2,"OK","Pr.")</f>
        <v>OK</v>
      </c>
      <c r="F34" s="24" t="str">
        <f>IF(ABS(AVERAGE(F29:F31)-F30)*1000&lt;2,"OK","Pr.")</f>
        <v>OK</v>
      </c>
      <c r="G34"/>
      <c r="H34" s="22" t="s">
        <v>19</v>
      </c>
      <c r="I34" s="25">
        <f>IF(AND(J34="OK",K34="OK"),AVERAGE(K29:K31)-AVERAGE(I29:I31),0)</f>
        <v>0</v>
      </c>
      <c r="J34" s="24" t="str">
        <f>IF(ABS(AVERAGE(I29:I31)-I30)*1000&lt;2,"OK","Pr.")</f>
        <v>Pr.</v>
      </c>
      <c r="K34" s="24" t="str">
        <f>IF(ABS(AVERAGE(K29:K31)-K30)*1000&lt;2,"OK","Pr.")</f>
        <v>OK</v>
      </c>
      <c r="L34" s="5"/>
      <c r="M34" s="37"/>
    </row>
    <row r="35" spans="1:13" ht="9" customHeight="1" thickBot="1">
      <c r="A35" s="36"/>
      <c r="B35" s="4"/>
      <c r="L35" s="5"/>
      <c r="M35" s="37"/>
    </row>
    <row r="36" spans="1:13" ht="16.95" customHeight="1">
      <c r="A36" s="36"/>
      <c r="B36" s="4"/>
      <c r="C36" s="26" t="s">
        <v>20</v>
      </c>
      <c r="D36" s="27">
        <f>(I34-D34)*1000</f>
        <v>-221.66666666666691</v>
      </c>
      <c r="E36" s="28" t="s">
        <v>15</v>
      </c>
      <c r="H36" s="73" t="s">
        <v>18</v>
      </c>
      <c r="I36" s="51" t="str">
        <f>IF(AND(E34="OK",F34="OK",J34="OK",K34="OK"),ATAN(D36/(K33*1000))*(180/PI())*3600,"XXX")</f>
        <v>XXX</v>
      </c>
      <c r="J36" s="52" t="s">
        <v>16</v>
      </c>
      <c r="K36" s="68" t="str">
        <f>IF(AND(E34="OK",F34="OK",J34="OK",K34="OK"),IF(ABS(I37&lt;10),"Valide","À régler"),"Inval.")</f>
        <v>Inval.</v>
      </c>
      <c r="L36" s="5"/>
      <c r="M36" s="37"/>
    </row>
    <row r="37" spans="1:13" ht="16.95" customHeight="1">
      <c r="A37" s="36"/>
      <c r="B37" s="4"/>
      <c r="C37" s="26" t="s">
        <v>35</v>
      </c>
      <c r="D37" s="29">
        <f>(K33-I33)/K33</f>
        <v>0.66875000000000073</v>
      </c>
      <c r="E37" s="28"/>
      <c r="H37" s="74"/>
      <c r="I37" s="49" t="str">
        <f>IF(AND(E34="OK",F34="OK",J34="OK",K34="OK"),(I36/3600*200/180)*1000,"XXX")</f>
        <v>XXX</v>
      </c>
      <c r="J37" s="50" t="s">
        <v>17</v>
      </c>
      <c r="K37" s="69"/>
      <c r="L37" s="5"/>
      <c r="M37" s="37"/>
    </row>
    <row r="38" spans="1:13" ht="16.95" customHeight="1" thickBot="1">
      <c r="A38" s="36"/>
      <c r="B38" s="4"/>
      <c r="C38" s="30"/>
      <c r="D38" s="31"/>
      <c r="H38" s="53" t="s">
        <v>33</v>
      </c>
      <c r="I38" s="54" t="str">
        <f>IF(AND(E34="OK",F34="OK",J34="OK",K34="OK"),AVERAGE(I29:I31)+D34,"XXX")</f>
        <v>XXX</v>
      </c>
      <c r="J38" s="55" t="s">
        <v>34</v>
      </c>
      <c r="K38" s="70"/>
      <c r="L38" s="5"/>
      <c r="M38" s="37"/>
    </row>
    <row r="39" spans="1:13">
      <c r="A39" s="36"/>
      <c r="B39" s="4"/>
      <c r="L39" s="5"/>
      <c r="M39" s="37"/>
    </row>
    <row r="40" spans="1:13">
      <c r="A40" s="36"/>
      <c r="B40" s="4"/>
      <c r="C40" s="1" t="s">
        <v>8</v>
      </c>
      <c r="F40" s="1" t="str">
        <f ca="1">CONCATENATE("Le :",IF(WEEKDAY(TODAY())=2," lundi ",IF(WEEKDAY(TODAY())=3," mardi ",IF(WEEKDAY(TODAY())=4," mercredi ",IF(WEEKDAY(TODAY())=5," jeudi ",IF(WEEKDAY(TODAY())=6," dimanche ",IF(WEEKDAY(TODAY())=7," dimanche ",IF(WEEKDAY(TODAY())=1," dimanche "," ERROR ")))))))," ",DAY(TODAY())," ",IF(MONTH(TODAY())=1," janvier ",IF(MONTH(TODAY())=2," février ",IF(MONTH(TODAY())=3," mars ",IF(MONTH(TODAY())=4," avril ",IF(MONTH(TODAY())=5," mai ",IF(MONTH(TODAY())=6," juin ",IF(MONTH(TODAY())=7," juillet ",IF(MONTH(TODAY())=8," août ",IF(MONTH(TODAY())=9," septembre ",IF(MONTH(TODAY())=10," octobre ",IF(MONTH(TODAY())=11," novembre ",IF(MONTH(TODAY())=12," décembre "," ERROR ")))))))))))),YEAR(TODAY()))</f>
        <v>Le : mercredi  14  janvier 2026</v>
      </c>
      <c r="L40" s="5"/>
      <c r="M40" s="37"/>
    </row>
    <row r="41" spans="1:13">
      <c r="A41" s="36"/>
      <c r="B41" s="4"/>
      <c r="L41" s="5"/>
      <c r="M41" s="37"/>
    </row>
    <row r="42" spans="1:13">
      <c r="A42" s="36"/>
      <c r="B42" s="4"/>
      <c r="D42" s="56"/>
      <c r="G42" s="32" t="s">
        <v>21</v>
      </c>
      <c r="H42" s="1" t="s">
        <v>22</v>
      </c>
      <c r="L42" s="5"/>
      <c r="M42" s="37"/>
    </row>
    <row r="43" spans="1:13">
      <c r="A43" s="36"/>
      <c r="B43" s="4"/>
      <c r="L43" s="5"/>
      <c r="M43" s="37"/>
    </row>
    <row r="44" spans="1:13">
      <c r="A44" s="36"/>
      <c r="B44" s="4"/>
      <c r="L44" s="5"/>
      <c r="M44" s="37"/>
    </row>
    <row r="45" spans="1:13">
      <c r="A45" s="36"/>
      <c r="B45" s="4"/>
      <c r="L45" s="5"/>
      <c r="M45" s="37"/>
    </row>
    <row r="46" spans="1:13" ht="6" customHeight="1">
      <c r="A46" s="36"/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37"/>
    </row>
    <row r="47" spans="1:13" ht="6" customHeight="1" thickBo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</row>
  </sheetData>
  <mergeCells count="13">
    <mergeCell ref="H36:H37"/>
    <mergeCell ref="K36:K38"/>
    <mergeCell ref="C3:K3"/>
    <mergeCell ref="G4:K4"/>
    <mergeCell ref="G5:K5"/>
    <mergeCell ref="G6:K6"/>
    <mergeCell ref="G7:K7"/>
    <mergeCell ref="C8:K8"/>
    <mergeCell ref="C10:K10"/>
    <mergeCell ref="C11:K11"/>
    <mergeCell ref="J13:K13"/>
    <mergeCell ref="J14:K14"/>
    <mergeCell ref="J15:K15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3600" verticalDpi="36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NA728-34</vt:lpstr>
      <vt:lpstr>NA728-39</vt:lpstr>
      <vt:lpstr>NA728-46</vt:lpstr>
      <vt:lpstr>NAK1</vt:lpstr>
      <vt:lpstr>NA720</vt:lpstr>
      <vt:lpstr>NA520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cp:lastPrinted>2023-10-02T09:14:46Z</cp:lastPrinted>
  <dcterms:created xsi:type="dcterms:W3CDTF">2023-09-25T10:13:27Z</dcterms:created>
  <dcterms:modified xsi:type="dcterms:W3CDTF">2026-01-14T20:51:16Z</dcterms:modified>
</cp:coreProperties>
</file>